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1 квартал\Аукцион - СВТ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Лист2!$A$1:$H$56</definedName>
  </definedNames>
  <calcPr calcId="152511"/>
</workbook>
</file>

<file path=xl/calcChain.xml><?xml version="1.0" encoding="utf-8"?>
<calcChain xmlns="http://schemas.openxmlformats.org/spreadsheetml/2006/main">
  <c r="C40" i="1" l="1"/>
  <c r="C35" i="1"/>
  <c r="C30" i="1"/>
  <c r="C25" i="1"/>
  <c r="C20" i="1"/>
  <c r="C10" i="1"/>
  <c r="D40" i="1" l="1"/>
  <c r="B40" i="1"/>
  <c r="D35" i="1"/>
  <c r="B35" i="1"/>
  <c r="D30" i="1"/>
  <c r="B30" i="1"/>
  <c r="D25" i="1"/>
  <c r="B25" i="1"/>
  <c r="D20" i="1"/>
  <c r="B20" i="1"/>
  <c r="D10" i="1"/>
  <c r="B10" i="1"/>
  <c r="G45" i="1" l="1"/>
  <c r="G40" i="1"/>
  <c r="G30" i="1"/>
  <c r="G15" i="1"/>
  <c r="F46" i="1" l="1"/>
  <c r="E46" i="1"/>
  <c r="D46" i="1"/>
  <c r="C46" i="1"/>
  <c r="E41" i="1"/>
  <c r="D41" i="1"/>
  <c r="C41" i="1"/>
  <c r="E36" i="1"/>
  <c r="D36" i="1"/>
  <c r="C36" i="1"/>
  <c r="E31" i="1"/>
  <c r="D31" i="1"/>
  <c r="C31" i="1"/>
  <c r="E26" i="1"/>
  <c r="D26" i="1"/>
  <c r="C26" i="1"/>
  <c r="E21" i="1"/>
  <c r="D21" i="1"/>
  <c r="C21" i="1"/>
  <c r="E16" i="1"/>
  <c r="D16" i="1"/>
  <c r="C16" i="1"/>
  <c r="E11" i="1"/>
  <c r="D11" i="1"/>
  <c r="C11" i="1"/>
  <c r="E47" i="1" l="1"/>
  <c r="C47" i="1"/>
  <c r="G35" i="1"/>
  <c r="H46" i="1" l="1"/>
  <c r="B46" i="1"/>
  <c r="H41" i="1"/>
  <c r="F41" i="1"/>
  <c r="B41" i="1"/>
  <c r="G25" i="1"/>
  <c r="G20" i="1"/>
  <c r="H36" i="1"/>
  <c r="F36" i="1"/>
  <c r="B36" i="1"/>
  <c r="H31" i="1"/>
  <c r="F31" i="1"/>
  <c r="B31" i="1"/>
  <c r="G10" i="1" l="1"/>
  <c r="H26" i="1" l="1"/>
  <c r="F26" i="1"/>
  <c r="B26" i="1"/>
  <c r="H11" i="1" l="1"/>
  <c r="F11" i="1"/>
  <c r="B11" i="1"/>
  <c r="B16" i="1"/>
  <c r="F16" i="1"/>
  <c r="H16" i="1"/>
  <c r="H21" i="1" l="1"/>
  <c r="H54" i="1" s="1"/>
  <c r="F21" i="1"/>
  <c r="F47" i="1" s="1"/>
  <c r="D47" i="1"/>
  <c r="B21" i="1"/>
  <c r="B47" i="1" s="1"/>
</calcChain>
</file>

<file path=xl/sharedStrings.xml><?xml version="1.0" encoding="utf-8"?>
<sst xmlns="http://schemas.openxmlformats.org/spreadsheetml/2006/main" count="130" uniqueCount="67">
  <si>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</si>
  <si>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</si>
  <si>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</si>
  <si>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</si>
  <si>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</si>
  <si>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</si>
  <si>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</si>
  <si>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</si>
  <si>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</si>
  <si>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</si>
  <si>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</si>
  <si>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</si>
  <si>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</si>
  <si>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</si>
  <si>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Е.Л.Овечкина</t>
  </si>
  <si>
    <t>№ поставщика, указанный в таблице</t>
  </si>
  <si>
    <t>ООО "Урал-Регион", Екатеринбург</t>
  </si>
  <si>
    <t>Код ОКПД:
32.30.20.512</t>
  </si>
  <si>
    <t>Код ОКПД:
30.02.16.194</t>
  </si>
  <si>
    <t>Код ОКПД:
30.02.16.122</t>
  </si>
  <si>
    <t>Блок бесперебойного питания</t>
  </si>
  <si>
    <t>Монитор Benq 24" GL2460HM Glossy-Black TN LED 5ms 16:9 DVI HDMI M/M 12M:1 250cd + Кабель Video HDMI to HDMI (19pin to 19pin) FLAT. 3m ver1.4</t>
  </si>
  <si>
    <t>Монитор 24" + кабель HDMI 3 м</t>
  </si>
  <si>
    <t>Код ОКПД:
31.10.50.140</t>
  </si>
  <si>
    <t>Принтер лазерный А4 + кабель USB</t>
  </si>
  <si>
    <t>Многофункциональное устройство А4 + кабель USB</t>
  </si>
  <si>
    <t>Принтер HP LaserJet Pro 400 M401d (A4, 1200dpi, 33ppm,
128Mb, 2tray 250+50, Duplex, USB2.0, Postscript3) + Кабель USB A-B, 1,8 м</t>
  </si>
  <si>
    <t>МФУ Kyocera лазерный FS-1035MFP DP A4 35стр 
копир/принтер/сканер USB 2.0 дуплекс сеть ADF + Кабель USB A-B, 1,8 м</t>
  </si>
  <si>
    <t>ИБП APC Back-UPS RS, 800VA/480W, 230V, AVR, 4xRussian outlets (4 batt.), BX800CI-RS</t>
  </si>
  <si>
    <t>Планшетный компьютер + чехол</t>
  </si>
  <si>
    <t>Код ОКПД:
30.02.15.216</t>
  </si>
  <si>
    <t>Код ОКПД:
30.02.16.112</t>
  </si>
  <si>
    <t>Внешний жесткий диск Transcend USB 1Tb TS1TSJ25M3 2.5" USB 3.0</t>
  </si>
  <si>
    <t>Монитор Benq 24" GL2460 HM Glossy-Black TN LED + Кабель HDMI to HDMI 3m ver1.4</t>
  </si>
  <si>
    <t>ИБП APC BX800CI-RS</t>
  </si>
  <si>
    <t>Принтер HP LaserJet Pro 400 M401d + Кабель USB A-B, 1,8 м</t>
  </si>
  <si>
    <t>МФУ Лазерный Kyocera FS-1035MFP копир/ принтер /сканер/ADF USB 2.0 + Кабель USB A-B, 1,8 м</t>
  </si>
  <si>
    <t>Внешний Transcend USB 1Tb TS1TSJ25M3 2.5" USB 3.0</t>
  </si>
  <si>
    <t>Монитор Benq 24" GL2460HM + Кабель Video HDMI to HDMI, 3m</t>
  </si>
  <si>
    <t>МФУ Лазерный Kyocera FS-1035MFP/DP (1102MK3NL0) + Кабель USB A-B, 1,8 м</t>
  </si>
  <si>
    <t>Внешний жесткий диск Transcend USB 1Tb TS1TSJ25M3</t>
  </si>
  <si>
    <t>Комплект беспроводной (клавиатура+мышь) + набор батареек АА ( 2шт) + набор батареек ААА (4 шт) + кабель-удлинитель USB + хаб USB</t>
  </si>
  <si>
    <t>Клавиатура + мышь Genius SLIMSTAR I8150 Tattoo черный + Батарейка Energizer LR6/E91 FSB2 AA 2 шт. + Батарейка Energizer LR03/E92 FSB4 AAA 4 шт. + Кабель - удлинитель USB + Хаб D-Link DUB-1040, HUB, 4xUSB 2.0</t>
  </si>
  <si>
    <t>Клавиатура + мышь Genius SLIMSTAR I8150 Tattoo черный USB Беспроводная 2.4Ghz тонкая Multimedia + Батарейка Energizer Maximum LR6/E91 FSB2 AA 2 шт. + Батарейка Energizer Maximum LR03/E92 FSB4 AAA 4 шт.+ Кабель - удлинитель Usb + Хаб D-Link DUB-1040, HUB, 4xUSB 2.0</t>
  </si>
  <si>
    <t>Беспроводной комплект клавиатура + мышь Genius SLIMSTAR I8150 Tattoo черный + Батарейка Energizer LR6 FSB2 AA 2 шт. + Батарейка Energizer LR03 FSB4 AAA 4 шт. + Кабель - удлинитель USB + Хаб D-Link DUB-1040, HUB, 4xUSB 2.0</t>
  </si>
  <si>
    <t>Блок бесперебойного питания + флэш-диск 16 Гб + сетевой фильтр + картридер внутренний белый + картридер внутренний черный</t>
  </si>
  <si>
    <t>ИБП APC Back-UPS RS, 800VA/480W, 230V, AVR, 4xRussian outlets (4 batt.), BX800CI-RS + Сетевой фильтр Ippon BK232 3м (6 розеток) черный + Флеш Диск Transcend 16Gb Jetflash 810 TS16GJF810 USB3.0 черный/красный + Устройство чтения карт памяти Acorp CRIP200-B USB2.0 (allin-1, + USB port) Internal black + Устройство чтения карт памяти Acorp CRIP200-W USB2.0 (allin-1, + USB port) Internal white</t>
  </si>
  <si>
    <t>ИБП APC BX800CI-RS + Флешка Transcend 16Gb Jetflash 810 TS16GJF810 USB3.0 + Сетевой фильтр Ippon BK232 3м + Кардридер Acorp CRIP200-B USB2.0 (all-in-1, + USB port) черный + Кардридер Acorp CRIP200-W USB2.0 (all-in-1, + USB port) белый</t>
  </si>
  <si>
    <t>(343) 2-700-600, www.elbit-systems.ru, исходная информация: коммерческое предложение от 21.01.2014 № 023, 028</t>
  </si>
  <si>
    <t>(343) 353-25-73, исходная информация: письмо от 21.01.2014 № 021, от 27.01.2014 № 025</t>
  </si>
  <si>
    <t>Планшет Samsung GT-P5200 Z2560 2C CT/1Gb/16Gb/10.1" WХGA 1280*800/3G/BT/white/And4.2/GPS/3Mp/1.3Mp + Чехол Continent UTS-102 BL, универсальный для планшета 10" на липучке, эко кожа, чёрный</t>
  </si>
  <si>
    <t>Планшет Samsung GT-P5200 Z2560 2C CT/1Gb/16Gb/10.1" WХGA 1280*800/3G/BT/white/And4.2/GPS/3Mp/1.3Mp + Чехол Continent UTS-102 BL</t>
  </si>
  <si>
    <t>Планшет Samsung GT-P5200 Z2560 2C CT/1Gb/16Gb/10.1" WХGA 1280*800/3G/BT/white/And4.2/GPS/3Mp/1.3Mp/brown/ microSD + Чехол Continent UTS-102 BL, чёрный</t>
  </si>
  <si>
    <t xml:space="preserve">Способ размещения заказа: </t>
  </si>
  <si>
    <t>Предмет муниципального контракта:</t>
  </si>
  <si>
    <t>поставка средств вычислительной техники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</si>
  <si>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</si>
  <si>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</si>
  <si>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</si>
  <si>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аукцион в электронной форме</t>
  </si>
  <si>
    <t>Начальная (максимальная) цена контракта:</t>
  </si>
  <si>
    <t>цена, руб</t>
  </si>
  <si>
    <t>Исполнитель: Работник контрактной службы, тел. 5-00-47</t>
  </si>
  <si>
    <t>Дата составления: 11.03.2014</t>
  </si>
  <si>
    <t>(912) 240-93-97, www.asteria-trade.ru, исходная информация: письмо от 05.03.2014 № б/н</t>
  </si>
  <si>
    <t>Код ОКПД:
30.02.17.121</t>
  </si>
  <si>
    <t>Внешний жесткий диск 1 Тб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</si>
</sst>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7"/>
      <name val="Times New Roman"/>
      <family val="1"/>
      <charset val="1"/>
    </font>
    <font>
      <sz val="8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4" fontId="4" fillId="2" borderId="7" xfId="0" applyNumberFormat="1" applyFont="1" applyFill="1" applyBorder="1"/>
    <xf numFmtId="0" fontId="2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27" xfId="0" applyFont="1" applyFill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right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0" borderId="0" xfId="0" applyFont="1"/>
    <xf numFmtId="4" fontId="16" fillId="0" borderId="0" xfId="0" applyNumberFormat="1" applyFont="1" applyAlignment="1"/>
    <xf numFmtId="49" fontId="6" fillId="0" borderId="8" xfId="1" applyNumberFormat="1" applyFont="1" applyBorder="1" applyAlignment="1" applyProtection="1">
      <alignment horizontal="left" vertical="top" wrapText="1"/>
    </xf>
    <xf numFmtId="49" fontId="6" fillId="0" borderId="10" xfId="1" applyNumberFormat="1" applyFont="1" applyBorder="1" applyAlignment="1" applyProtection="1">
      <alignment horizontal="left" vertical="top" wrapText="1"/>
    </xf>
    <xf numFmtId="49" fontId="6" fillId="0" borderId="9" xfId="1" applyNumberFormat="1" applyFont="1" applyBorder="1" applyAlignment="1" applyProtection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7" fillId="5" borderId="15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zoomScale="145" zoomScaleNormal="145" zoomScaleSheetLayoutView="100" workbookViewId="0">
      <pane xSplit="1" ySplit="1" topLeftCell="B38" activePane="bottomRight" state="frozen"/>
      <selection pane="topRight" activeCell="B1" sqref="B1"/>
      <selection pane="bottomLeft" activeCell="A107" sqref="A107"/>
      <selection pane="bottomRight" activeCell="B43" sqref="B43:F43"/>
    </sheetView>
  </sheetViews>
  <sheetFormatPr defaultColWidth="11.5703125" defaultRowHeight="12.75" x14ac:dyDescent="0.2"/>
  <cols>
    <col min="1" max="1" width="20.28515625" style="1" customWidth="1"/>
    <col min="2" max="6" width="18.2851562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13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53</v>
      </c>
      <c r="B3" s="3"/>
      <c r="C3" s="3" t="s">
        <v>59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 x14ac:dyDescent="0.25">
      <c r="A4" s="3" t="s">
        <v>54</v>
      </c>
      <c r="B4" s="3"/>
      <c r="C4" s="38" t="s">
        <v>55</v>
      </c>
      <c r="D4" s="3"/>
      <c r="E4" s="3"/>
      <c r="F4" s="3"/>
      <c r="G4" s="37" t="s">
        <v>58</v>
      </c>
      <c r="H4" s="39">
        <v>3</v>
      </c>
      <c r="I4" s="1"/>
      <c r="J4" s="1"/>
      <c r="K4" s="1"/>
      <c r="L4" s="1"/>
    </row>
    <row r="5" spans="1:12" ht="15" x14ac:dyDescent="0.25">
      <c r="A5" s="14" t="s">
        <v>0</v>
      </c>
      <c r="B5" s="69" t="s">
        <v>1</v>
      </c>
      <c r="C5" s="69"/>
      <c r="D5" s="69"/>
      <c r="E5" s="69"/>
      <c r="F5" s="69"/>
      <c r="G5" s="26" t="s">
        <v>2</v>
      </c>
      <c r="H5" s="25" t="s">
        <v>3</v>
      </c>
      <c r="I5" s="1"/>
      <c r="J5" s="1"/>
      <c r="K5" s="1"/>
      <c r="L5" s="1"/>
    </row>
    <row r="6" spans="1:12" ht="15" x14ac:dyDescent="0.25">
      <c r="A6" s="15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27" t="s">
        <v>61</v>
      </c>
      <c r="H6" s="27" t="s">
        <v>61</v>
      </c>
      <c r="I6" s="1"/>
      <c r="J6" s="1"/>
      <c r="K6" s="1"/>
      <c r="L6" s="1"/>
    </row>
    <row r="7" spans="1:12" ht="25.5" customHeight="1" x14ac:dyDescent="0.2">
      <c r="A7" s="33" t="s">
        <v>56</v>
      </c>
      <c r="B7" s="63" t="s">
        <v>22</v>
      </c>
      <c r="C7" s="64"/>
      <c r="D7" s="64"/>
      <c r="E7" s="64"/>
      <c r="F7" s="65"/>
      <c r="G7" s="24" t="s">
        <v>17</v>
      </c>
      <c r="H7" s="30" t="s">
        <v>4</v>
      </c>
      <c r="I7" s="1"/>
      <c r="J7" s="1"/>
      <c r="K7" s="1"/>
      <c r="L7" s="1"/>
    </row>
    <row r="8" spans="1:12" ht="15" x14ac:dyDescent="0.2">
      <c r="A8" s="20" t="s">
        <v>5</v>
      </c>
      <c r="B8" s="66">
        <v>18</v>
      </c>
      <c r="C8" s="67"/>
      <c r="D8" s="67"/>
      <c r="E8" s="67"/>
      <c r="F8" s="68"/>
      <c r="G8" s="28"/>
      <c r="H8" s="23" t="s">
        <v>4</v>
      </c>
      <c r="I8" s="1"/>
      <c r="J8" s="1"/>
      <c r="K8" s="1"/>
      <c r="L8" s="1"/>
    </row>
    <row r="9" spans="1:12" ht="63.75" customHeight="1" x14ac:dyDescent="0.2">
      <c r="A9" s="21" t="s">
        <v>6</v>
      </c>
      <c r="B9" s="31" t="s">
        <v>21</v>
      </c>
      <c r="C9" s="31" t="s">
        <v>33</v>
      </c>
      <c r="D9" s="31" t="s">
        <v>38</v>
      </c>
      <c r="E9" s="31"/>
      <c r="F9" s="31"/>
      <c r="G9" s="29"/>
      <c r="H9" s="5" t="s">
        <v>4</v>
      </c>
      <c r="I9" s="1"/>
      <c r="J9" s="1"/>
      <c r="K9" s="1"/>
      <c r="L9" s="1"/>
    </row>
    <row r="10" spans="1:12" ht="15" x14ac:dyDescent="0.2">
      <c r="A10" s="20" t="s">
        <v>7</v>
      </c>
      <c r="B10" s="19">
        <f>7412+251</f>
        <v>7663</v>
      </c>
      <c r="C10" s="19">
        <f>7538+255.27</f>
        <v>7793.27</v>
      </c>
      <c r="D10" s="19">
        <f>7628.46+258.33</f>
        <v>7886.79</v>
      </c>
      <c r="E10" s="19"/>
      <c r="F10" s="19"/>
      <c r="G10" s="7">
        <f>SUM(B10:F10)/$H$4</f>
        <v>7781.02</v>
      </c>
      <c r="H10" s="7">
        <v>7781</v>
      </c>
      <c r="I10" s="1"/>
      <c r="J10" s="1"/>
      <c r="K10" s="1"/>
      <c r="L10" s="1"/>
    </row>
    <row r="11" spans="1:12" ht="15" x14ac:dyDescent="0.25">
      <c r="A11" s="22" t="s">
        <v>8</v>
      </c>
      <c r="B11" s="18">
        <f>B10*$B8</f>
        <v>137934</v>
      </c>
      <c r="C11" s="18">
        <f>C10*$B8</f>
        <v>140278.86000000002</v>
      </c>
      <c r="D11" s="18">
        <f>D10*$B8</f>
        <v>141962.22</v>
      </c>
      <c r="E11" s="18">
        <f>E10*$B8</f>
        <v>0</v>
      </c>
      <c r="F11" s="18">
        <f>F10*$B8</f>
        <v>0</v>
      </c>
      <c r="G11" s="18"/>
      <c r="H11" s="8">
        <f>H10*$B8</f>
        <v>140058</v>
      </c>
      <c r="I11" s="1"/>
      <c r="J11" s="1"/>
      <c r="K11" s="1"/>
      <c r="L11" s="1"/>
    </row>
    <row r="12" spans="1:12" ht="25.5" customHeight="1" x14ac:dyDescent="0.2">
      <c r="A12" s="33" t="s">
        <v>56</v>
      </c>
      <c r="B12" s="63" t="s">
        <v>20</v>
      </c>
      <c r="C12" s="64"/>
      <c r="D12" s="64"/>
      <c r="E12" s="64"/>
      <c r="F12" s="65"/>
      <c r="G12" s="24" t="s">
        <v>23</v>
      </c>
      <c r="H12" s="30" t="s">
        <v>4</v>
      </c>
      <c r="I12" s="1"/>
      <c r="J12" s="1"/>
      <c r="K12" s="1"/>
      <c r="L12" s="1"/>
    </row>
    <row r="13" spans="1:12" ht="15" x14ac:dyDescent="0.2">
      <c r="A13" s="20" t="s">
        <v>5</v>
      </c>
      <c r="B13" s="66">
        <v>10</v>
      </c>
      <c r="C13" s="67"/>
      <c r="D13" s="67"/>
      <c r="E13" s="67"/>
      <c r="F13" s="68"/>
      <c r="G13" s="28"/>
      <c r="H13" s="23" t="s">
        <v>4</v>
      </c>
      <c r="I13" s="1"/>
      <c r="J13" s="1"/>
      <c r="K13" s="1"/>
      <c r="L13" s="1"/>
    </row>
    <row r="14" spans="1:12" ht="41.25" customHeight="1" x14ac:dyDescent="0.2">
      <c r="A14" s="21" t="s">
        <v>6</v>
      </c>
      <c r="B14" s="31" t="s">
        <v>28</v>
      </c>
      <c r="C14" s="31" t="s">
        <v>34</v>
      </c>
      <c r="D14" s="31" t="s">
        <v>34</v>
      </c>
      <c r="E14" s="31"/>
      <c r="F14" s="31"/>
      <c r="G14" s="29"/>
      <c r="H14" s="5" t="s">
        <v>4</v>
      </c>
      <c r="I14" s="1"/>
      <c r="J14" s="1"/>
      <c r="K14" s="1"/>
      <c r="L14" s="1"/>
    </row>
    <row r="15" spans="1:12" ht="15" x14ac:dyDescent="0.2">
      <c r="A15" s="20" t="s">
        <v>7</v>
      </c>
      <c r="B15" s="19">
        <v>6030</v>
      </c>
      <c r="C15" s="19">
        <v>6132.51</v>
      </c>
      <c r="D15" s="19">
        <v>6206.1</v>
      </c>
      <c r="E15" s="19"/>
      <c r="F15" s="19"/>
      <c r="G15" s="7">
        <f>SUM(B15:F15)/$H$4</f>
        <v>6122.87</v>
      </c>
      <c r="H15" s="7">
        <v>6123</v>
      </c>
      <c r="I15" s="1"/>
      <c r="J15" s="1"/>
      <c r="K15" s="1"/>
      <c r="L15" s="1"/>
    </row>
    <row r="16" spans="1:12" ht="15" x14ac:dyDescent="0.25">
      <c r="A16" s="22" t="s">
        <v>8</v>
      </c>
      <c r="B16" s="18">
        <f>B15*$B13</f>
        <v>60300</v>
      </c>
      <c r="C16" s="18">
        <f>C15*$B13</f>
        <v>61325.100000000006</v>
      </c>
      <c r="D16" s="18">
        <f>D15*$B13</f>
        <v>62061</v>
      </c>
      <c r="E16" s="18">
        <f>E15*$B13</f>
        <v>0</v>
      </c>
      <c r="F16" s="18">
        <f>F15*$B13</f>
        <v>0</v>
      </c>
      <c r="G16" s="18"/>
      <c r="H16" s="8">
        <f>H15*$B13</f>
        <v>61230</v>
      </c>
      <c r="I16" s="1"/>
      <c r="J16" s="1"/>
      <c r="K16" s="1"/>
      <c r="L16" s="1"/>
    </row>
    <row r="17" spans="1:12" ht="25.5" customHeight="1" x14ac:dyDescent="0.2">
      <c r="A17" s="33" t="s">
        <v>56</v>
      </c>
      <c r="B17" s="63" t="s">
        <v>24</v>
      </c>
      <c r="C17" s="64"/>
      <c r="D17" s="64"/>
      <c r="E17" s="64"/>
      <c r="F17" s="65"/>
      <c r="G17" s="24" t="s">
        <v>19</v>
      </c>
      <c r="H17" s="30" t="s">
        <v>4</v>
      </c>
      <c r="I17" s="1"/>
      <c r="J17" s="1"/>
      <c r="K17" s="1"/>
      <c r="L17" s="1"/>
    </row>
    <row r="18" spans="1:12" ht="15" x14ac:dyDescent="0.2">
      <c r="A18" s="20" t="s">
        <v>5</v>
      </c>
      <c r="B18" s="66">
        <v>5</v>
      </c>
      <c r="C18" s="67"/>
      <c r="D18" s="67"/>
      <c r="E18" s="67"/>
      <c r="F18" s="68"/>
      <c r="G18" s="28"/>
      <c r="H18" s="23" t="s">
        <v>4</v>
      </c>
      <c r="I18" s="1"/>
      <c r="J18" s="1"/>
      <c r="K18" s="1"/>
      <c r="L18" s="1"/>
    </row>
    <row r="19" spans="1:12" ht="52.5" customHeight="1" x14ac:dyDescent="0.2">
      <c r="A19" s="21" t="s">
        <v>6</v>
      </c>
      <c r="B19" s="31" t="s">
        <v>26</v>
      </c>
      <c r="C19" s="31" t="s">
        <v>35</v>
      </c>
      <c r="D19" s="31" t="s">
        <v>35</v>
      </c>
      <c r="E19" s="31"/>
      <c r="F19" s="31"/>
      <c r="G19" s="29"/>
      <c r="H19" s="5" t="s">
        <v>4</v>
      </c>
      <c r="I19" s="1"/>
      <c r="J19" s="1"/>
      <c r="K19" s="1"/>
      <c r="L19" s="1"/>
    </row>
    <row r="20" spans="1:12" ht="15" x14ac:dyDescent="0.2">
      <c r="A20" s="20" t="s">
        <v>7</v>
      </c>
      <c r="B20" s="19">
        <f>9408+42</f>
        <v>9450</v>
      </c>
      <c r="C20" s="19">
        <f>9567.94+42.71</f>
        <v>9610.65</v>
      </c>
      <c r="D20" s="19">
        <f>9682.76+43.22</f>
        <v>9725.98</v>
      </c>
      <c r="E20" s="19"/>
      <c r="F20" s="19"/>
      <c r="G20" s="7">
        <f>SUM(B20:F20)/$H$4</f>
        <v>9595.5433333333331</v>
      </c>
      <c r="H20" s="7">
        <v>9596</v>
      </c>
      <c r="I20" s="1"/>
      <c r="J20" s="1"/>
      <c r="K20" s="1"/>
      <c r="L20" s="1"/>
    </row>
    <row r="21" spans="1:12" ht="15" x14ac:dyDescent="0.25">
      <c r="A21" s="22" t="s">
        <v>8</v>
      </c>
      <c r="B21" s="18">
        <f>B20*$B18</f>
        <v>47250</v>
      </c>
      <c r="C21" s="18">
        <f>C20*$B18</f>
        <v>48053.25</v>
      </c>
      <c r="D21" s="18">
        <f>D20*$B18</f>
        <v>48629.899999999994</v>
      </c>
      <c r="E21" s="18">
        <f>E20*$B18</f>
        <v>0</v>
      </c>
      <c r="F21" s="18">
        <f>F20*$B18</f>
        <v>0</v>
      </c>
      <c r="G21" s="18"/>
      <c r="H21" s="8">
        <f>H20*$B18</f>
        <v>47980</v>
      </c>
      <c r="I21" s="1"/>
      <c r="J21" s="1"/>
      <c r="K21" s="1"/>
      <c r="L21" s="1"/>
    </row>
    <row r="22" spans="1:12" ht="25.5" customHeight="1" x14ac:dyDescent="0.2">
      <c r="A22" s="33" t="s">
        <v>56</v>
      </c>
      <c r="B22" s="63" t="s">
        <v>25</v>
      </c>
      <c r="C22" s="64"/>
      <c r="D22" s="64"/>
      <c r="E22" s="64"/>
      <c r="F22" s="65"/>
      <c r="G22" s="24" t="s">
        <v>18</v>
      </c>
      <c r="H22" s="30" t="s">
        <v>4</v>
      </c>
      <c r="I22" s="1"/>
      <c r="J22" s="1"/>
      <c r="K22" s="1"/>
      <c r="L22" s="1"/>
    </row>
    <row r="23" spans="1:12" ht="15" x14ac:dyDescent="0.2">
      <c r="A23" s="20" t="s">
        <v>5</v>
      </c>
      <c r="B23" s="61">
        <v>10</v>
      </c>
      <c r="C23" s="62"/>
      <c r="D23" s="62"/>
      <c r="E23" s="62"/>
      <c r="F23" s="62"/>
      <c r="G23" s="28"/>
      <c r="H23" s="23" t="s">
        <v>4</v>
      </c>
      <c r="I23" s="1"/>
      <c r="J23" s="1"/>
      <c r="K23" s="1"/>
      <c r="L23" s="1"/>
    </row>
    <row r="24" spans="1:12" ht="58.5" customHeight="1" x14ac:dyDescent="0.2">
      <c r="A24" s="21" t="s">
        <v>6</v>
      </c>
      <c r="B24" s="32" t="s">
        <v>27</v>
      </c>
      <c r="C24" s="32" t="s">
        <v>36</v>
      </c>
      <c r="D24" s="32" t="s">
        <v>39</v>
      </c>
      <c r="E24" s="32"/>
      <c r="F24" s="32"/>
      <c r="G24" s="29"/>
      <c r="H24" s="5" t="s">
        <v>4</v>
      </c>
      <c r="I24" s="1"/>
      <c r="J24" s="1"/>
      <c r="K24" s="1"/>
      <c r="L24" s="1"/>
    </row>
    <row r="25" spans="1:12" ht="15" x14ac:dyDescent="0.2">
      <c r="A25" s="20" t="s">
        <v>7</v>
      </c>
      <c r="B25" s="6">
        <f>16750+42</f>
        <v>16792</v>
      </c>
      <c r="C25" s="6">
        <f>17034.75+42.71</f>
        <v>17077.46</v>
      </c>
      <c r="D25" s="6">
        <f>17239.17+43.22</f>
        <v>17282.39</v>
      </c>
      <c r="E25" s="6"/>
      <c r="F25" s="6"/>
      <c r="G25" s="7">
        <f>SUM(B25:F25)/$H$4</f>
        <v>17050.616666666665</v>
      </c>
      <c r="H25" s="7">
        <v>17051</v>
      </c>
      <c r="I25" s="1"/>
      <c r="J25" s="1"/>
      <c r="K25" s="1"/>
      <c r="L25" s="1"/>
    </row>
    <row r="26" spans="1:12" ht="15" x14ac:dyDescent="0.25">
      <c r="A26" s="22" t="s">
        <v>8</v>
      </c>
      <c r="B26" s="18">
        <f>B25*$B23</f>
        <v>167920</v>
      </c>
      <c r="C26" s="18">
        <f>C25*$B23</f>
        <v>170774.59999999998</v>
      </c>
      <c r="D26" s="18">
        <f>D25*$B23</f>
        <v>172823.9</v>
      </c>
      <c r="E26" s="18">
        <f>E25*$B23</f>
        <v>0</v>
      </c>
      <c r="F26" s="18">
        <f>F25*$B23</f>
        <v>0</v>
      </c>
      <c r="G26" s="18"/>
      <c r="H26" s="8">
        <f>H25*$B23</f>
        <v>170510</v>
      </c>
      <c r="I26" s="1"/>
      <c r="J26" s="1"/>
      <c r="K26" s="1"/>
      <c r="L26" s="1"/>
    </row>
    <row r="27" spans="1:12" ht="25.5" customHeight="1" x14ac:dyDescent="0.2">
      <c r="A27" s="33" t="s">
        <v>56</v>
      </c>
      <c r="B27" s="63" t="s">
        <v>45</v>
      </c>
      <c r="C27" s="64"/>
      <c r="D27" s="64"/>
      <c r="E27" s="64"/>
      <c r="F27" s="65"/>
      <c r="G27" s="24" t="s">
        <v>23</v>
      </c>
      <c r="H27" s="30" t="s">
        <v>4</v>
      </c>
      <c r="I27" s="1"/>
      <c r="J27" s="1"/>
      <c r="K27" s="1"/>
      <c r="L27" s="1"/>
    </row>
    <row r="28" spans="1:12" ht="15" x14ac:dyDescent="0.2">
      <c r="A28" s="20" t="s">
        <v>5</v>
      </c>
      <c r="B28" s="66">
        <v>3</v>
      </c>
      <c r="C28" s="67"/>
      <c r="D28" s="67"/>
      <c r="E28" s="67"/>
      <c r="F28" s="68"/>
      <c r="G28" s="28"/>
      <c r="H28" s="23" t="s">
        <v>4</v>
      </c>
      <c r="I28" s="1"/>
      <c r="J28" s="1"/>
      <c r="K28" s="1"/>
      <c r="L28" s="1"/>
    </row>
    <row r="29" spans="1:12" ht="165.75" customHeight="1" x14ac:dyDescent="0.2">
      <c r="A29" s="21" t="s">
        <v>6</v>
      </c>
      <c r="B29" s="31" t="s">
        <v>46</v>
      </c>
      <c r="C29" s="31" t="s">
        <v>47</v>
      </c>
      <c r="D29" s="31" t="s">
        <v>47</v>
      </c>
      <c r="E29" s="31"/>
      <c r="F29" s="31"/>
      <c r="G29" s="29"/>
      <c r="H29" s="5" t="s">
        <v>4</v>
      </c>
      <c r="I29" s="1"/>
      <c r="J29" s="1"/>
      <c r="K29" s="1"/>
      <c r="L29" s="1"/>
    </row>
    <row r="30" spans="1:12" ht="15" x14ac:dyDescent="0.2">
      <c r="A30" s="20" t="s">
        <v>7</v>
      </c>
      <c r="B30" s="19">
        <f>6030+628+218+159+188</f>
        <v>7223</v>
      </c>
      <c r="C30" s="19">
        <f>6132.51+638.68+221.71+161.7+191.2</f>
        <v>7345.8</v>
      </c>
      <c r="D30" s="19">
        <f>6206.1+646.34+224.37+163.64+193.49</f>
        <v>7433.9400000000005</v>
      </c>
      <c r="E30" s="19"/>
      <c r="F30" s="19"/>
      <c r="G30" s="7">
        <f>SUM(B30:F30)/$H$4</f>
        <v>7334.246666666666</v>
      </c>
      <c r="H30" s="7">
        <v>7334</v>
      </c>
      <c r="I30" s="1"/>
      <c r="J30" s="1"/>
      <c r="K30" s="1"/>
      <c r="L30" s="1"/>
    </row>
    <row r="31" spans="1:12" ht="15" x14ac:dyDescent="0.25">
      <c r="A31" s="22" t="s">
        <v>8</v>
      </c>
      <c r="B31" s="18">
        <f>B30*$B28</f>
        <v>21669</v>
      </c>
      <c r="C31" s="18">
        <f>C30*$B28</f>
        <v>22037.4</v>
      </c>
      <c r="D31" s="18">
        <f>D30*$B28</f>
        <v>22301.82</v>
      </c>
      <c r="E31" s="18">
        <f>E30*$B28</f>
        <v>0</v>
      </c>
      <c r="F31" s="18">
        <f>F30*$B28</f>
        <v>0</v>
      </c>
      <c r="G31" s="18"/>
      <c r="H31" s="8">
        <f>H30*$B28</f>
        <v>22002</v>
      </c>
      <c r="I31" s="1"/>
      <c r="J31" s="1"/>
      <c r="K31" s="1"/>
      <c r="L31" s="1"/>
    </row>
    <row r="32" spans="1:12" ht="25.5" customHeight="1" x14ac:dyDescent="0.2">
      <c r="A32" s="33" t="s">
        <v>56</v>
      </c>
      <c r="B32" s="63" t="s">
        <v>29</v>
      </c>
      <c r="C32" s="64"/>
      <c r="D32" s="64"/>
      <c r="E32" s="64"/>
      <c r="F32" s="65"/>
      <c r="G32" s="24" t="s">
        <v>30</v>
      </c>
      <c r="H32" s="30" t="s">
        <v>4</v>
      </c>
      <c r="I32" s="1"/>
      <c r="J32" s="1"/>
      <c r="K32" s="1"/>
      <c r="L32" s="1"/>
    </row>
    <row r="33" spans="1:12" ht="15" x14ac:dyDescent="0.2">
      <c r="A33" s="20" t="s">
        <v>5</v>
      </c>
      <c r="B33" s="61">
        <v>1</v>
      </c>
      <c r="C33" s="62"/>
      <c r="D33" s="62"/>
      <c r="E33" s="62"/>
      <c r="F33" s="62"/>
      <c r="G33" s="28"/>
      <c r="H33" s="23" t="s">
        <v>4</v>
      </c>
      <c r="I33" s="1"/>
      <c r="J33" s="1"/>
      <c r="K33" s="1"/>
      <c r="L33" s="1"/>
    </row>
    <row r="34" spans="1:12" ht="105" customHeight="1" x14ac:dyDescent="0.2">
      <c r="A34" s="21" t="s">
        <v>6</v>
      </c>
      <c r="B34" s="32" t="s">
        <v>50</v>
      </c>
      <c r="C34" s="32" t="s">
        <v>51</v>
      </c>
      <c r="D34" s="32" t="s">
        <v>52</v>
      </c>
      <c r="E34" s="32"/>
      <c r="F34" s="32"/>
      <c r="G34" s="29"/>
      <c r="H34" s="5" t="s">
        <v>4</v>
      </c>
      <c r="I34" s="1"/>
      <c r="J34" s="1"/>
      <c r="K34" s="1"/>
      <c r="L34" s="1"/>
    </row>
    <row r="35" spans="1:12" ht="15" x14ac:dyDescent="0.2">
      <c r="A35" s="20" t="s">
        <v>7</v>
      </c>
      <c r="B35" s="6">
        <f>20435+628</f>
        <v>21063</v>
      </c>
      <c r="C35" s="6">
        <f>20782.4+638.68</f>
        <v>21421.08</v>
      </c>
      <c r="D35" s="6">
        <f>21031.79+646.34</f>
        <v>21678.13</v>
      </c>
      <c r="E35" s="6"/>
      <c r="F35" s="6"/>
      <c r="G35" s="7">
        <f>SUM(B35:F35)/$H$4</f>
        <v>21387.403333333335</v>
      </c>
      <c r="H35" s="7">
        <v>21387</v>
      </c>
      <c r="I35" s="1"/>
      <c r="J35" s="1"/>
      <c r="K35" s="1"/>
      <c r="L35" s="1"/>
    </row>
    <row r="36" spans="1:12" ht="15" x14ac:dyDescent="0.25">
      <c r="A36" s="22" t="s">
        <v>8</v>
      </c>
      <c r="B36" s="18">
        <f>B35*$B33</f>
        <v>21063</v>
      </c>
      <c r="C36" s="18">
        <f>C35*$B33</f>
        <v>21421.08</v>
      </c>
      <c r="D36" s="18">
        <f>D35*$B33</f>
        <v>21678.13</v>
      </c>
      <c r="E36" s="18">
        <f>E35*$B33</f>
        <v>0</v>
      </c>
      <c r="F36" s="18">
        <f>F35*$B33</f>
        <v>0</v>
      </c>
      <c r="G36" s="18"/>
      <c r="H36" s="8">
        <f>H35*$B33</f>
        <v>21387</v>
      </c>
      <c r="I36" s="1"/>
      <c r="J36" s="1"/>
      <c r="K36" s="1"/>
      <c r="L36" s="1"/>
    </row>
    <row r="37" spans="1:12" ht="25.5" customHeight="1" x14ac:dyDescent="0.2">
      <c r="A37" s="33" t="s">
        <v>56</v>
      </c>
      <c r="B37" s="63" t="s">
        <v>41</v>
      </c>
      <c r="C37" s="64"/>
      <c r="D37" s="64"/>
      <c r="E37" s="64"/>
      <c r="F37" s="65"/>
      <c r="G37" s="24" t="s">
        <v>31</v>
      </c>
      <c r="H37" s="30" t="s">
        <v>4</v>
      </c>
      <c r="I37" s="1"/>
      <c r="J37" s="1"/>
      <c r="K37" s="1"/>
      <c r="L37" s="1"/>
    </row>
    <row r="38" spans="1:12" ht="15" x14ac:dyDescent="0.2">
      <c r="A38" s="20" t="s">
        <v>5</v>
      </c>
      <c r="B38" s="66">
        <v>7</v>
      </c>
      <c r="C38" s="67"/>
      <c r="D38" s="67"/>
      <c r="E38" s="67"/>
      <c r="F38" s="68"/>
      <c r="G38" s="28"/>
      <c r="H38" s="23" t="s">
        <v>4</v>
      </c>
      <c r="I38" s="1"/>
      <c r="J38" s="1"/>
      <c r="K38" s="1"/>
      <c r="L38" s="1"/>
    </row>
    <row r="39" spans="1:12" ht="125.25" customHeight="1" x14ac:dyDescent="0.2">
      <c r="A39" s="21" t="s">
        <v>6</v>
      </c>
      <c r="B39" s="31" t="s">
        <v>43</v>
      </c>
      <c r="C39" s="31" t="s">
        <v>42</v>
      </c>
      <c r="D39" s="31" t="s">
        <v>44</v>
      </c>
      <c r="E39" s="31"/>
      <c r="F39" s="31"/>
      <c r="G39" s="29"/>
      <c r="H39" s="5" t="s">
        <v>4</v>
      </c>
      <c r="I39" s="1"/>
      <c r="J39" s="1"/>
      <c r="K39" s="1"/>
      <c r="L39" s="1"/>
    </row>
    <row r="40" spans="1:12" ht="15" x14ac:dyDescent="0.2">
      <c r="A40" s="20" t="s">
        <v>7</v>
      </c>
      <c r="B40" s="19">
        <f>1173+63+126+39+251</f>
        <v>1652</v>
      </c>
      <c r="C40" s="19">
        <f>1192.94+64.07+128.14+39.66+255.27</f>
        <v>1680.0800000000002</v>
      </c>
      <c r="D40" s="19">
        <f>1207.26+64.84+129.68+40.14+258.33</f>
        <v>1700.25</v>
      </c>
      <c r="E40" s="19"/>
      <c r="F40" s="19"/>
      <c r="G40" s="7">
        <f>SUM(B40:F40)/$H$4</f>
        <v>1677.4433333333334</v>
      </c>
      <c r="H40" s="7">
        <v>1677</v>
      </c>
      <c r="I40" s="1"/>
      <c r="J40" s="1"/>
      <c r="K40" s="1"/>
      <c r="L40" s="1"/>
    </row>
    <row r="41" spans="1:12" ht="15" x14ac:dyDescent="0.25">
      <c r="A41" s="22" t="s">
        <v>8</v>
      </c>
      <c r="B41" s="18">
        <f>B40*$B38</f>
        <v>11564</v>
      </c>
      <c r="C41" s="18">
        <f>C40*$B38</f>
        <v>11760.560000000001</v>
      </c>
      <c r="D41" s="18">
        <f>D40*$B38</f>
        <v>11901.75</v>
      </c>
      <c r="E41" s="18">
        <f>E40*$B38</f>
        <v>0</v>
      </c>
      <c r="F41" s="18">
        <f>F40*$B38</f>
        <v>0</v>
      </c>
      <c r="G41" s="18"/>
      <c r="H41" s="8">
        <f>H40*$B38</f>
        <v>11739</v>
      </c>
      <c r="I41" s="1"/>
      <c r="J41" s="1"/>
      <c r="K41" s="1"/>
      <c r="L41" s="1"/>
    </row>
    <row r="42" spans="1:12" ht="25.5" customHeight="1" x14ac:dyDescent="0.2">
      <c r="A42" s="33" t="s">
        <v>56</v>
      </c>
      <c r="B42" s="63" t="s">
        <v>66</v>
      </c>
      <c r="C42" s="64"/>
      <c r="D42" s="64"/>
      <c r="E42" s="64"/>
      <c r="F42" s="65"/>
      <c r="G42" s="24" t="s">
        <v>65</v>
      </c>
      <c r="H42" s="30" t="s">
        <v>4</v>
      </c>
      <c r="I42" s="1"/>
      <c r="J42" s="1"/>
      <c r="K42" s="1"/>
      <c r="L42" s="1"/>
    </row>
    <row r="43" spans="1:12" ht="15" x14ac:dyDescent="0.2">
      <c r="A43" s="20" t="s">
        <v>5</v>
      </c>
      <c r="B43" s="61">
        <v>3</v>
      </c>
      <c r="C43" s="62"/>
      <c r="D43" s="62"/>
      <c r="E43" s="62"/>
      <c r="F43" s="62"/>
      <c r="G43" s="28"/>
      <c r="H43" s="23" t="s">
        <v>4</v>
      </c>
      <c r="I43" s="1"/>
      <c r="J43" s="1"/>
      <c r="K43" s="1"/>
      <c r="L43" s="1"/>
    </row>
    <row r="44" spans="1:12" ht="35.25" customHeight="1" x14ac:dyDescent="0.2">
      <c r="A44" s="21" t="s">
        <v>6</v>
      </c>
      <c r="B44" s="32" t="s">
        <v>32</v>
      </c>
      <c r="C44" s="32" t="s">
        <v>37</v>
      </c>
      <c r="D44" s="32" t="s">
        <v>40</v>
      </c>
      <c r="E44" s="32"/>
      <c r="F44" s="32"/>
      <c r="G44" s="29"/>
      <c r="H44" s="5" t="s">
        <v>4</v>
      </c>
      <c r="I44" s="1"/>
      <c r="J44" s="1"/>
      <c r="K44" s="1"/>
      <c r="L44" s="1"/>
    </row>
    <row r="45" spans="1:12" ht="15" x14ac:dyDescent="0.2">
      <c r="A45" s="20" t="s">
        <v>7</v>
      </c>
      <c r="B45" s="6">
        <v>3057</v>
      </c>
      <c r="C45" s="6">
        <v>3108.97</v>
      </c>
      <c r="D45" s="6">
        <v>3146.28</v>
      </c>
      <c r="E45" s="6"/>
      <c r="F45" s="6"/>
      <c r="G45" s="7">
        <f>SUM(B45:F45)/$H$4</f>
        <v>3104.0833333333335</v>
      </c>
      <c r="H45" s="7">
        <v>3104</v>
      </c>
      <c r="I45" s="1"/>
      <c r="J45" s="1"/>
      <c r="K45" s="1"/>
      <c r="L45" s="1"/>
    </row>
    <row r="46" spans="1:12" ht="15.75" thickBot="1" x14ac:dyDescent="0.3">
      <c r="A46" s="35" t="s">
        <v>8</v>
      </c>
      <c r="B46" s="18">
        <f>B45*$B43</f>
        <v>9171</v>
      </c>
      <c r="C46" s="18">
        <f>C45*$B43</f>
        <v>9326.91</v>
      </c>
      <c r="D46" s="18">
        <f>D45*$B43</f>
        <v>9438.84</v>
      </c>
      <c r="E46" s="18">
        <f t="shared" ref="E46:F46" si="0">E45*$B43</f>
        <v>0</v>
      </c>
      <c r="F46" s="18">
        <f t="shared" si="0"/>
        <v>0</v>
      </c>
      <c r="G46" s="18"/>
      <c r="H46" s="36">
        <f>H45*$B43</f>
        <v>9312</v>
      </c>
      <c r="I46" s="1"/>
      <c r="J46" s="1"/>
      <c r="K46" s="1"/>
      <c r="L46" s="1"/>
    </row>
    <row r="47" spans="1:12" s="43" customFormat="1" ht="13.5" thickBot="1" x14ac:dyDescent="0.25">
      <c r="A47" s="40" t="s">
        <v>12</v>
      </c>
      <c r="B47" s="41">
        <f>B11+B16+B21+B26+B31+B36+B41+B46</f>
        <v>476871</v>
      </c>
      <c r="C47" s="41">
        <f t="shared" ref="C47:F47" si="1">C11+C16+C21+C26+C31+C36+C41+C46</f>
        <v>484977.76</v>
      </c>
      <c r="D47" s="41">
        <f t="shared" si="1"/>
        <v>490797.56000000006</v>
      </c>
      <c r="E47" s="41">
        <f t="shared" si="1"/>
        <v>0</v>
      </c>
      <c r="F47" s="41">
        <f t="shared" si="1"/>
        <v>0</v>
      </c>
      <c r="G47" s="42"/>
      <c r="H47" s="42"/>
    </row>
    <row r="48" spans="1:12" ht="24.75" customHeight="1" x14ac:dyDescent="0.2">
      <c r="A48" s="34" t="s">
        <v>15</v>
      </c>
      <c r="B48" s="51" t="s">
        <v>9</v>
      </c>
      <c r="C48" s="51"/>
      <c r="D48" s="51"/>
      <c r="E48" s="55" t="s">
        <v>57</v>
      </c>
      <c r="F48" s="56"/>
      <c r="G48" s="56"/>
      <c r="H48" s="57"/>
    </row>
    <row r="49" spans="1:13" ht="24.75" customHeight="1" x14ac:dyDescent="0.2">
      <c r="A49" s="12">
        <v>1</v>
      </c>
      <c r="B49" s="52" t="s">
        <v>10</v>
      </c>
      <c r="C49" s="53"/>
      <c r="D49" s="54"/>
      <c r="E49" s="48" t="s">
        <v>48</v>
      </c>
      <c r="F49" s="49"/>
      <c r="G49" s="49"/>
      <c r="H49" s="50"/>
      <c r="I49" s="1"/>
      <c r="J49" s="1"/>
      <c r="K49" s="1"/>
      <c r="L49" s="1"/>
    </row>
    <row r="50" spans="1:13" ht="24.75" customHeight="1" x14ac:dyDescent="0.2">
      <c r="A50" s="12">
        <v>2</v>
      </c>
      <c r="B50" s="52" t="s">
        <v>11</v>
      </c>
      <c r="C50" s="53"/>
      <c r="D50" s="54"/>
      <c r="E50" s="58" t="s">
        <v>64</v>
      </c>
      <c r="F50" s="59"/>
      <c r="G50" s="59"/>
      <c r="H50" s="60"/>
      <c r="I50" s="1"/>
      <c r="J50" s="1"/>
      <c r="K50" s="1"/>
      <c r="L50" s="1"/>
    </row>
    <row r="51" spans="1:13" ht="24.75" customHeight="1" x14ac:dyDescent="0.2">
      <c r="A51" s="12">
        <v>3</v>
      </c>
      <c r="B51" s="52" t="s">
        <v>16</v>
      </c>
      <c r="C51" s="53"/>
      <c r="D51" s="54"/>
      <c r="E51" s="45" t="s">
        <v>49</v>
      </c>
      <c r="F51" s="46"/>
      <c r="G51" s="46"/>
      <c r="H51" s="47"/>
      <c r="I51" s="1"/>
      <c r="J51" s="1"/>
      <c r="K51" s="1"/>
      <c r="L51" s="1"/>
    </row>
    <row r="52" spans="1:13" ht="24.75" customHeight="1" x14ac:dyDescent="0.2">
      <c r="A52" s="12">
        <v>4</v>
      </c>
      <c r="B52" s="52"/>
      <c r="C52" s="53"/>
      <c r="D52" s="54"/>
      <c r="E52" s="48"/>
      <c r="F52" s="49"/>
      <c r="G52" s="49"/>
      <c r="H52" s="50"/>
      <c r="I52" s="1"/>
      <c r="J52" s="1"/>
      <c r="K52" s="1"/>
      <c r="L52" s="1"/>
    </row>
    <row r="53" spans="1:13" ht="24.75" customHeight="1" x14ac:dyDescent="0.2">
      <c r="A53" s="12">
        <v>5</v>
      </c>
      <c r="B53" s="52"/>
      <c r="C53" s="53"/>
      <c r="D53" s="54"/>
      <c r="E53" s="45"/>
      <c r="F53" s="46"/>
      <c r="G53" s="46"/>
      <c r="H53" s="47"/>
      <c r="I53" s="1"/>
      <c r="J53" s="1"/>
      <c r="K53" s="1"/>
      <c r="L53" s="1"/>
    </row>
    <row r="54" spans="1:13" s="9" customFormat="1" ht="15" x14ac:dyDescent="0.25">
      <c r="A54" s="16" t="s">
        <v>63</v>
      </c>
      <c r="B54" s="16"/>
      <c r="C54" s="16"/>
      <c r="D54" s="16"/>
      <c r="E54" s="16"/>
      <c r="F54" s="16"/>
      <c r="G54" s="10" t="s">
        <v>60</v>
      </c>
      <c r="H54" s="44">
        <f>H11+H16+H21+H26+H31+H36+H41+H46</f>
        <v>484218</v>
      </c>
      <c r="I54" s="11"/>
      <c r="J54" s="11"/>
      <c r="K54" s="11"/>
      <c r="L54" s="11"/>
      <c r="M54" s="11"/>
    </row>
    <row r="55" spans="1:13" s="9" customFormat="1" ht="15" x14ac:dyDescent="0.25">
      <c r="A55" s="16"/>
      <c r="B55" s="16"/>
      <c r="C55" s="16"/>
      <c r="D55" s="16"/>
      <c r="E55" s="16"/>
      <c r="F55" s="16"/>
      <c r="G55" s="16"/>
      <c r="H55" s="16"/>
    </row>
    <row r="56" spans="1:13" ht="15" x14ac:dyDescent="0.25">
      <c r="A56" s="16" t="s">
        <v>62</v>
      </c>
      <c r="B56" s="17"/>
      <c r="C56" s="17"/>
      <c r="D56" s="17"/>
      <c r="E56" s="17"/>
      <c r="F56" s="17"/>
      <c r="G56" s="17"/>
      <c r="H56" s="10" t="s">
        <v>14</v>
      </c>
      <c r="I56" s="1"/>
      <c r="J56" s="1"/>
      <c r="K56" s="1"/>
      <c r="L56" s="1"/>
    </row>
  </sheetData>
  <sheetProtection selectLockedCells="1" selectUnlockedCells="1"/>
  <mergeCells count="29">
    <mergeCell ref="E53:H53"/>
    <mergeCell ref="B5:F5"/>
    <mergeCell ref="B12:F12"/>
    <mergeCell ref="B17:F17"/>
    <mergeCell ref="B13:F13"/>
    <mergeCell ref="B18:F18"/>
    <mergeCell ref="B7:F7"/>
    <mergeCell ref="B8:F8"/>
    <mergeCell ref="B27:F27"/>
    <mergeCell ref="B28:F28"/>
    <mergeCell ref="B32:F32"/>
    <mergeCell ref="B22:F22"/>
    <mergeCell ref="B23:F23"/>
    <mergeCell ref="B52:D52"/>
    <mergeCell ref="B53:D53"/>
    <mergeCell ref="B51:D51"/>
    <mergeCell ref="B33:F33"/>
    <mergeCell ref="B37:F37"/>
    <mergeCell ref="B38:F38"/>
    <mergeCell ref="B42:F42"/>
    <mergeCell ref="B43:F43"/>
    <mergeCell ref="E51:H51"/>
    <mergeCell ref="E52:H52"/>
    <mergeCell ref="B48:D48"/>
    <mergeCell ref="B49:D49"/>
    <mergeCell ref="B50:D50"/>
    <mergeCell ref="E48:H48"/>
    <mergeCell ref="E49:H49"/>
    <mergeCell ref="E50:H5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2014-03-12T08:43:02Z</cp:lastPrinted>
  <dcterms:created xsi:type="dcterms:W3CDTF">2012-04-02T10:33:59Z</dcterms:created>
  <dcterms:modified xsi:type="dcterms:W3CDTF">2014-03-12T10:10:57Z</dcterms:modified>
</cp:coreProperties>
</file>